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</workbook>
</file>

<file path=xl/comments1.xml><?xml version="1.0" encoding="utf-8"?>
<comments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authors>
    <author/>
  </authors>
  <commentList>
    <comment authorId="0" ref="C15">
      <text>
        <r>
          <rPr>
            <rFont val="Tahoma"/>
            <b val="true"/>
            <color rgb="000000" tint="0"/>
            <sz val="9"/>
          </rPr>
          <t>Указать "+", при наличии</t>
        </r>
      </text>
    </comment>
    <comment authorId="0" ref="C16">
      <text>
        <r>
          <rPr>
            <rFont val="Tahoma"/>
            <b val="true"/>
            <color rgb="000000" tint="0"/>
            <sz val="9"/>
          </rPr>
          <t>Указать "+", при наличии</t>
        </r>
      </text>
    </comment>
    <comment authorId="0" ref="C17">
      <text>
        <r>
          <rPr>
            <rFont val="Tahoma"/>
            <b val="true"/>
            <color rgb="000000" tint="0"/>
            <sz val="9"/>
          </rPr>
          <t>Указать "+", при наличии</t>
        </r>
      </text>
    </comment>
    <comment authorId="0" ref="C18">
      <text>
        <r>
          <rPr>
            <rFont val="Tahoma"/>
            <b val="true"/>
            <color rgb="000000" tint="0"/>
            <sz val="9"/>
          </rPr>
          <t>Указать "+", при наличии</t>
        </r>
      </text>
    </comment>
    <comment authorId="0" ref="C19">
      <text>
        <r>
          <rPr>
            <rFont val="Tahoma"/>
            <b val="true"/>
            <color rgb="000000" tint="0"/>
            <sz val="9"/>
          </rPr>
          <t>Указать "+", при наличии</t>
        </r>
      </text>
    </comment>
  </commentList>
</comments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<sst xmlns="http://schemas.openxmlformats.org/spreadsheetml/2006/main" xmlns:a="http://schemas.openxmlformats.org/drawingml/2006/main" xmlns:a15="http://schemas.microsoft.com/office/drawing/2012/main" xmlns:asvg="http://schemas.microsoft.com/office/drawing/2016/SVG/main" xmlns:c="http://schemas.openxmlformats.org/drawingml/2006/chart" xmlns:co="http://ncloudtech.com" xmlns:co-ooxml="http://ncloudtech.com/ooxml" xmlns:m="http://schemas.openxmlformats.org/officeDocument/2006/math" xmlns:mc="http://schemas.openxmlformats.org/markup-compatibility/2006" xmlns:o="urn:schemas-microsoft-com:office:office" xmlns:p="http://schemas.openxmlformats.org/presentationml/2006/main" xmlns:pic="http://schemas.openxmlformats.org/drawingml/2006/picture" xmlns:r="http://schemas.openxmlformats.org/officeDocument/2006/relationships" xmlns:s="http://schemas.openxmlformats.org/officeDocument/2006/sharedTypes" xmlns:sl="http://schemas.openxmlformats.org/schemaLibrary/2006/main" xmlns:v="urn:schemas-microsoft-com:vml" xmlns:w="http://schemas.openxmlformats.org/wordprocessingml/2006/main" xmlns:w10="urn:schemas-microsoft-com:office:word" xmlns:w14="http://schemas.microsoft.com/office/word/2010/wordml" xmlns:w15="http://schemas.microsoft.com/office/word/2012/wordml" xmlns:wp="http://schemas.openxmlformats.org/drawingml/2006/wordprocessingDrawing" xmlns:wpg="http://schemas.microsoft.com/office/word/2010/wordprocessingGroup" xmlns:wps="http://schemas.microsoft.com/office/word/2010/wordprocessingShape" xmlns:x="urn:schemas-microsoft-com:office:excel" xmlns:x14="http://schemas.microsoft.com/office/spreadsheetml/2009/9/main" xmlns:xdr="http://schemas.openxmlformats.org/drawingml/2006/spreadsheetDrawing" xmlns:xm="http://schemas.microsoft.com/office/excel/2006/main" mc:Ignorable="co co-ooxml w14 x14 w15">
  <si>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Расчет НМЦК для частного охранного предприятия (1 охранник)</t>
  </si>
  <si>
    <t>занести данные</t>
  </si>
  <si>
    <t>неизменяемые данные</t>
  </si>
  <si>
    <t>Укажите значение</t>
  </si>
  <si>
    <t>Примечание</t>
  </si>
  <si>
    <t>МРОТ на дату расчета</t>
  </si>
  <si>
    <t>МРОТ на 2025 год - 22440 руб. увеличенный на районный коэффициент 0,3, с учетом положений пункта 3.50 Кузбасского регионального соглашения</t>
  </si>
  <si>
    <t>Сред. норма часов в месяц</t>
  </si>
  <si>
    <r>
      <t>указать (в случае расчета НМЦК в 2024 году - 164,92) (</t>
    </r>
    <r>
      <rPr>
        <rFont val="Times New Roman"/>
        <color theme="1" tint="0"/>
        <sz val="11"/>
      </rPr>
      <t>в случае расчета НМЦК в 2025 году - 164,33</t>
    </r>
    <r>
      <t>)</t>
    </r>
  </si>
  <si>
    <t>Период работы поста в сутки (час)</t>
  </si>
  <si>
    <t>указать</t>
  </si>
  <si>
    <t>Период работы поста в ночное время (с 22-00 до 6 -00), ч</t>
  </si>
  <si>
    <t>Количество нерабочих праздничных дней в году в котором осуществляется расчет НМЦК (указывается в случае если охрана осуществляется в нерабочие праздничные дни)</t>
  </si>
  <si>
    <t>Общее количество дней охраны</t>
  </si>
  <si>
    <t xml:space="preserve">Районный коэффициент </t>
  </si>
  <si>
    <t>Включен в МРОТ в связи с чем в расчете повторно не учитывается</t>
  </si>
  <si>
    <t>Базовые коэффициенты в соответствии с приказом (рассчитывается)</t>
  </si>
  <si>
    <t>расчетные данные по формуле</t>
  </si>
  <si>
    <t>Дополнительные коэффициенты:</t>
  </si>
  <si>
    <t>раасчетные данные по формуле, при заполнении п.9.1 - 9.5 (в полях указанных пунктов необходимо указывать знак "+")</t>
  </si>
  <si>
    <t>9.1</t>
  </si>
  <si>
    <t>Антитеррористическая защищенность</t>
  </si>
  <si>
    <t>9.2</t>
  </si>
  <si>
    <t>Наличие оружия</t>
  </si>
  <si>
    <t>9.3</t>
  </si>
  <si>
    <t>Наличие спецсредств</t>
  </si>
  <si>
    <t>9.4</t>
  </si>
  <si>
    <t>Допуск к гостайне</t>
  </si>
  <si>
    <t>9.5</t>
  </si>
  <si>
    <t>При проведении массовых мероприятий</t>
  </si>
  <si>
    <t xml:space="preserve">Кол-во часов работы на 1 пост </t>
  </si>
  <si>
    <t>Стоимость выполнения работ по проектированию, монтажу и эксплуатационному обслуживанию тех.средств охраны, С(тсо) (при наличии, без НДС)</t>
  </si>
  <si>
    <t>указать при наличии</t>
  </si>
  <si>
    <t>Стоимость услуги по защите жизни и здоровья граждан, С(зж) (при наличии, без НДС)</t>
  </si>
  <si>
    <t>Индекс инфляции</t>
  </si>
  <si>
    <t>указывается = 1, если расчет НМЦК на один год, иначе устанавливается в соответствии с постановлением ППРФ от 14.11.2015 №1234</t>
  </si>
  <si>
    <t>НДС</t>
  </si>
  <si>
    <t>установлен в размере 20%</t>
  </si>
  <si>
    <t>Итого</t>
  </si>
  <si>
    <t>МРОТ</t>
  </si>
  <si>
    <t>Сред. норма часов</t>
  </si>
  <si>
    <t>Базовая з/п</t>
  </si>
  <si>
    <t>Доплата за ночь (с 22 до 6)</t>
  </si>
  <si>
    <t>Доплата за праздничные дни</t>
  </si>
  <si>
    <t>Районный коэффициент</t>
  </si>
  <si>
    <t>Резерв на отпуск</t>
  </si>
  <si>
    <t>Страховые взносы</t>
  </si>
  <si>
    <t>Прямые затраты, час</t>
  </si>
  <si>
    <t>Косвенные расходы на 1 пост, руб.</t>
  </si>
  <si>
    <t>Прибыль</t>
  </si>
  <si>
    <t>НМЦК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</si>
</sst>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#,##0.00" formatCode="#,##0.00" numFmtId="1002"/>
    <numFmt co:extendedFormatCode="0.00" formatCode="0.00" numFmtId="1003"/>
  </numFmts>
  <fonts count="4">
    <font>
      <name val="Calibri"/>
      <color theme="1" tint="0"/>
      <sz val="11"/>
    </font>
    <font>
      <color theme="1" tint="0"/>
      <sz val="11"/>
      <scheme val="minor"/>
    </font>
    <font>
      <name val="Times New Roman"/>
      <color theme="1" tint="0"/>
      <sz val="11"/>
    </font>
    <font>
      <name val="Times New Roman"/>
      <b val="true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0" tint="-0.149998474074526"/>
      </patternFill>
    </fill>
    <fill>
      <patternFill patternType="solid">
        <fgColor rgb="92D050" tint="0"/>
      </patternFill>
    </fill>
  </fills>
  <borders count="3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20">
    <xf applyFont="true" applyNumberFormat="true" borderId="0" fillId="0" fontId="1" numFmtId="1000" quotePrefix="false"/>
    <xf applyAlignment="true" applyFont="true" applyNumberFormat="true" borderId="0" fillId="0" fontId="2" numFmtId="1000" quotePrefix="false">
      <alignment vertical="top"/>
    </xf>
    <xf applyAlignment="true" applyFont="true" applyNumberFormat="true" borderId="0" fillId="0" fontId="3" numFmtId="1000" quotePrefix="false">
      <alignment vertical="top"/>
    </xf>
    <xf applyAlignment="true" applyFill="true" applyFont="true" applyNumberFormat="true" borderId="0" fillId="2" fontId="2" numFmtId="1000" quotePrefix="false">
      <alignment vertical="top"/>
    </xf>
    <xf applyAlignment="true" applyFill="true" applyFont="true" applyNumberFormat="true" borderId="0" fillId="3" fontId="2" numFmtId="1000" quotePrefix="false">
      <alignment vertical="top"/>
    </xf>
    <xf applyAlignment="true" applyBorder="true" applyFont="true" applyNumberFormat="true" borderId="1" fillId="0" fontId="2" numFmtId="1000" quotePrefix="false">
      <alignment vertical="top"/>
    </xf>
    <xf applyAlignment="true" applyBorder="true" applyFont="true" applyNumberFormat="true" borderId="2" fillId="0" fontId="2" numFmtId="1000" quotePrefix="false">
      <alignment vertical="top"/>
    </xf>
    <xf applyAlignment="true" applyBorder="true" applyFont="true" applyNumberFormat="true" borderId="1" fillId="0" fontId="2" numFmtId="1000" quotePrefix="false">
      <alignment horizontal="center" vertical="top"/>
    </xf>
    <xf applyAlignment="true" applyBorder="true" applyFont="true" applyNumberFormat="true" borderId="2" fillId="0" fontId="2" numFmtId="1000" quotePrefix="false">
      <alignment vertical="top" wrapText="true"/>
    </xf>
    <xf applyAlignment="true" applyBorder="true" applyFill="true" applyFont="true" applyNumberFormat="true" borderId="1" fillId="3" fontId="2" numFmtId="1000" quotePrefix="false">
      <alignment vertical="top"/>
    </xf>
    <xf applyAlignment="true" applyBorder="true" applyFill="true" applyFont="true" applyNumberFormat="true" borderId="1" fillId="2" fontId="2" numFmtId="1000" quotePrefix="false">
      <alignment vertical="top"/>
    </xf>
    <xf applyAlignment="true" applyBorder="true" applyFont="true" applyNumberFormat="true" borderId="1" fillId="0" fontId="2" numFmtId="1000" quotePrefix="false">
      <alignment vertical="top" wrapText="true"/>
    </xf>
    <xf applyAlignment="true" applyBorder="true" applyFill="true" applyFont="true" applyNumberFormat="true" borderId="1" fillId="3" fontId="2" numFmtId="1000" quotePrefix="false">
      <alignment vertical="top" wrapText="true"/>
    </xf>
    <xf applyAlignment="true" applyBorder="true" applyFont="true" applyNumberFormat="true" borderId="1" fillId="0" fontId="2" numFmtId="1001" quotePrefix="false">
      <alignment horizontal="center" vertical="top"/>
    </xf>
    <xf applyAlignment="true" applyFont="true" applyNumberFormat="true" borderId="0" fillId="0" fontId="2" numFmtId="1000" quotePrefix="false">
      <alignment vertical="top" wrapText="true"/>
    </xf>
    <xf applyAlignment="true" applyBorder="true" applyFont="true" applyNumberFormat="true" borderId="2" fillId="0" fontId="2" numFmtId="1000" quotePrefix="false">
      <alignment horizontal="center" vertical="top" wrapText="true"/>
    </xf>
    <xf applyAlignment="true" applyBorder="true" applyFont="true" applyNumberFormat="true" borderId="1" fillId="0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2" quotePrefix="false">
      <alignment vertical="top"/>
    </xf>
    <xf applyAlignment="true" applyBorder="true" applyFont="true" applyNumberFormat="true" borderId="2" fillId="0" fontId="2" numFmtId="1003" quotePrefix="false">
      <alignment vertical="top"/>
    </xf>
    <xf applyAlignment="true" applyBorder="true" applyFont="true" applyNumberFormat="true" borderId="1" fillId="0" fontId="2" numFmtId="1003" quotePrefix="false">
      <alignment vertical="top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_rels/sheet1.xml.rels><?xml version="1.0" encoding="UTF-8" standalone="no" ?>
<Relationships xmlns="http://schemas.openxmlformats.org/package/2006/relationships">
  <Relationship Id="rId2" Target="../comments1.xml" Type="http://schemas.openxmlformats.org/officeDocument/2006/relationships/comments"/>
  <Relationship Id="rId1" Target="../drawings/vmlDrawing1.vml" Type="http://schemas.openxmlformats.org/officeDocument/2006/relationships/vmlDrawing"/>
</Relationships>
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N33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1" width="9.00000016916618"/>
    <col customWidth="true" max="2" min="2" outlineLevel="0" style="1" width="38.5703116396314"/>
    <col customWidth="true" max="3" min="3" outlineLevel="0" style="1" width="19.570313162127"/>
    <col customWidth="true" max="4" min="4" outlineLevel="0" style="1" width="33.4257812982388"/>
    <col customWidth="true" max="5" min="5" outlineLevel="0" style="1" width="15.0000005074985"/>
    <col customWidth="true" max="6" min="6" outlineLevel="0" style="1" width="15.7109369488883"/>
    <col customWidth="true" max="7" min="7" outlineLevel="0" style="1" width="12.4257811290726"/>
    <col customWidth="true" max="8" min="8" outlineLevel="0" style="1" width="16.4257818057373"/>
    <col customWidth="true" max="9" min="9" outlineLevel="0" style="1" width="17.4257812982388"/>
    <col customWidth="true" max="10" min="10" outlineLevel="0" style="1" width="13.285156158148"/>
    <col customWidth="true" max="11" min="11" outlineLevel="0" style="1" width="11.570313162127"/>
    <col customWidth="true" max="12" min="12" outlineLevel="0" style="1" width="13.7109379638854"/>
    <col bestFit="true" customWidth="true" max="13" min="13" outlineLevel="0" style="1" width="9.14062530925693"/>
    <col customWidth="true" max="14" min="14" outlineLevel="0" style="1" width="12.8554686436103"/>
    <col bestFit="true" customWidth="true" max="16384" min="15" outlineLevel="0" style="1" width="9.14062530925693"/>
  </cols>
  <sheetData>
    <row outlineLevel="0" r="2">
      <c r="B2" s="2" t="s">
        <v>0</v>
      </c>
      <c r="E2" s="3" t="n"/>
      <c r="F2" s="1" t="s">
        <v>1</v>
      </c>
    </row>
    <row outlineLevel="0" r="3">
      <c r="E3" s="4" t="n"/>
      <c r="F3" s="1" t="s">
        <v>2</v>
      </c>
    </row>
    <row outlineLevel="0" r="5">
      <c r="A5" s="5" t="n"/>
      <c r="B5" s="6" t="n"/>
      <c r="C5" s="5" t="s">
        <v>3</v>
      </c>
      <c r="D5" s="5" t="s">
        <v>4</v>
      </c>
    </row>
    <row ht="90" outlineLevel="0" r="6">
      <c r="A6" s="7" t="n">
        <v>1</v>
      </c>
      <c r="B6" s="8" t="s">
        <v>5</v>
      </c>
      <c r="C6" s="9" t="n">
        <v>35006.4</v>
      </c>
      <c r="D6" s="8" t="s">
        <v>6</v>
      </c>
    </row>
    <row ht="30" outlineLevel="0" r="7">
      <c r="A7" s="7" t="n">
        <v>2</v>
      </c>
      <c r="B7" s="8" t="s">
        <v>7</v>
      </c>
      <c r="C7" s="10" t="n"/>
      <c r="D7" s="11" t="s">
        <v>8</v>
      </c>
    </row>
    <row outlineLevel="0" r="8">
      <c r="A8" s="7" t="n">
        <v>3</v>
      </c>
      <c r="B8" s="8" t="s">
        <v>9</v>
      </c>
      <c r="C8" s="10" t="n"/>
      <c r="D8" s="5" t="s">
        <v>10</v>
      </c>
    </row>
    <row ht="30" outlineLevel="0" r="9">
      <c r="A9" s="7" t="n">
        <v>4</v>
      </c>
      <c r="B9" s="8" t="s">
        <v>11</v>
      </c>
      <c r="C9" s="10" t="n"/>
      <c r="D9" s="5" t="s">
        <v>10</v>
      </c>
    </row>
    <row ht="75" outlineLevel="0" r="10">
      <c r="A10" s="7" t="n">
        <v>5</v>
      </c>
      <c r="B10" s="8" t="s">
        <v>12</v>
      </c>
      <c r="C10" s="10" t="n"/>
      <c r="D10" s="5" t="s">
        <v>10</v>
      </c>
    </row>
    <row outlineLevel="0" r="11">
      <c r="A11" s="7" t="n">
        <v>6</v>
      </c>
      <c r="B11" s="8" t="s">
        <v>13</v>
      </c>
      <c r="C11" s="10" t="n"/>
      <c r="D11" s="5" t="s">
        <v>10</v>
      </c>
    </row>
    <row customHeight="true" ht="34.5" outlineLevel="0" r="12">
      <c r="A12" s="7" t="n">
        <v>7</v>
      </c>
      <c r="B12" s="6" t="s">
        <v>14</v>
      </c>
      <c r="C12" s="9" t="n">
        <v>0.3</v>
      </c>
      <c r="D12" s="12" t="s">
        <v>15</v>
      </c>
    </row>
    <row ht="30" outlineLevel="0" r="13">
      <c r="A13" s="7" t="n">
        <v>8</v>
      </c>
      <c r="B13" s="8" t="s">
        <v>16</v>
      </c>
      <c r="C13" s="9" t="n">
        <f aca="false" ca="false" dt2D="false" dtr="false" t="normal">IF(C8=24, 1, IF(C8=12, 1.5, 2-0.0417*C8))</f>
        <v>2</v>
      </c>
      <c r="D13" s="8" t="s">
        <v>17</v>
      </c>
    </row>
    <row ht="60" outlineLevel="0" r="14">
      <c r="A14" s="7" t="n">
        <v>9</v>
      </c>
      <c r="B14" s="8" t="s">
        <v>18</v>
      </c>
      <c r="C14" s="12" t="n">
        <f aca="false" ca="false" dt2D="false" dtr="false" t="normal">IF(SUMIF(C15:C19, "+", D15:D19)&gt;0.35, 0.35, SUMIF(C15:C19, "+", D15:D19))</f>
        <v>0</v>
      </c>
      <c r="D14" s="8" t="s">
        <v>19</v>
      </c>
    </row>
    <row outlineLevel="0" r="15">
      <c r="A15" s="13" t="s">
        <v>20</v>
      </c>
      <c r="B15" s="6" t="s">
        <v>21</v>
      </c>
      <c r="C15" s="10" t="n"/>
      <c r="D15" s="9" t="n">
        <v>0.1</v>
      </c>
    </row>
    <row outlineLevel="0" r="16">
      <c r="A16" s="13" t="s">
        <v>22</v>
      </c>
      <c r="B16" s="6" t="s">
        <v>23</v>
      </c>
      <c r="C16" s="10" t="n"/>
      <c r="D16" s="9" t="n">
        <v>0.2</v>
      </c>
    </row>
    <row outlineLevel="0" r="17">
      <c r="A17" s="13" t="s">
        <v>24</v>
      </c>
      <c r="B17" s="6" t="s">
        <v>25</v>
      </c>
      <c r="C17" s="10" t="n"/>
      <c r="D17" s="9" t="n">
        <v>0.05</v>
      </c>
    </row>
    <row outlineLevel="0" r="18">
      <c r="A18" s="13" t="s">
        <v>26</v>
      </c>
      <c r="B18" s="8" t="s">
        <v>27</v>
      </c>
      <c r="C18" s="10" t="n"/>
      <c r="D18" s="9" t="n">
        <v>0.05</v>
      </c>
    </row>
    <row outlineLevel="0" r="19">
      <c r="A19" s="13" t="s">
        <v>28</v>
      </c>
      <c r="B19" s="8" t="s">
        <v>29</v>
      </c>
      <c r="C19" s="10" t="n"/>
      <c r="D19" s="9" t="n">
        <v>0.3</v>
      </c>
    </row>
    <row outlineLevel="0" r="20">
      <c r="A20" s="7" t="n">
        <v>10</v>
      </c>
      <c r="B20" s="14" t="s">
        <v>30</v>
      </c>
      <c r="C20" s="9" t="n">
        <f aca="false" ca="false" dt2D="false" dtr="false" t="normal">C8*C11</f>
        <v>0</v>
      </c>
      <c r="D20" s="9" t="s">
        <v>17</v>
      </c>
    </row>
    <row ht="75" outlineLevel="0" r="21">
      <c r="A21" s="7" t="n">
        <v>16</v>
      </c>
      <c r="B21" s="8" t="s">
        <v>31</v>
      </c>
      <c r="C21" s="10" t="n"/>
      <c r="D21" s="5" t="s">
        <v>32</v>
      </c>
    </row>
    <row ht="45" outlineLevel="0" r="22">
      <c r="A22" s="7" t="n">
        <v>17</v>
      </c>
      <c r="B22" s="8" t="s">
        <v>33</v>
      </c>
      <c r="C22" s="10" t="n"/>
      <c r="D22" s="5" t="s">
        <v>32</v>
      </c>
    </row>
    <row ht="75" outlineLevel="0" r="23">
      <c r="A23" s="7" t="n">
        <v>18</v>
      </c>
      <c r="B23" s="8" t="s">
        <v>34</v>
      </c>
      <c r="C23" s="10" t="n"/>
      <c r="D23" s="8" t="s">
        <v>35</v>
      </c>
    </row>
    <row outlineLevel="0" r="24">
      <c r="A24" s="7" t="n">
        <v>19</v>
      </c>
      <c r="B24" s="8" t="s">
        <v>36</v>
      </c>
      <c r="C24" s="12" t="n">
        <v>1.2</v>
      </c>
      <c r="D24" s="12" t="s">
        <v>37</v>
      </c>
    </row>
    <row ht="45" outlineLevel="0" r="26">
      <c r="D26" s="5" t="n"/>
      <c r="E26" s="15" t="s">
        <v>38</v>
      </c>
      <c r="F26" s="15" t="s">
        <v>39</v>
      </c>
      <c r="G26" s="16" t="s">
        <v>40</v>
      </c>
      <c r="H26" s="16" t="s">
        <v>41</v>
      </c>
      <c r="I26" s="16" t="s">
        <v>42</v>
      </c>
      <c r="J26" s="16" t="s">
        <v>43</v>
      </c>
      <c r="K26" s="16" t="s">
        <v>44</v>
      </c>
      <c r="L26" s="16" t="s">
        <v>45</v>
      </c>
      <c r="M26" s="16" t="s">
        <v>46</v>
      </c>
    </row>
    <row outlineLevel="0" r="27">
      <c r="D27" s="12" t="s">
        <v>47</v>
      </c>
      <c r="E27" s="17" t="e">
        <f aca="false" ca="false" dt2D="false" dtr="false" t="normal">(H27+I27+J27+L27+K27+M27)*(C13+C14)</f>
        <v>#DIV/0!</v>
      </c>
      <c r="F27" s="18" t="n">
        <f aca="false" ca="false" dt2D="false" dtr="false" t="normal">C6</f>
        <v>35006.4</v>
      </c>
      <c r="G27" s="19" t="n">
        <f aca="false" ca="false" dt2D="false" dtr="false" t="normal">C7</f>
        <v>0</v>
      </c>
      <c r="H27" s="19" t="e">
        <f aca="false" ca="false" dt2D="false" dtr="false" t="normal">F27/G27</f>
        <v>#DIV/0!</v>
      </c>
      <c r="I27" s="19" t="e">
        <f aca="false" ca="false" dt2D="false" dtr="false" t="normal">H27*(C9/C8)*0.2</f>
        <v>#DIV/0!</v>
      </c>
      <c r="J27" s="19" t="e">
        <f aca="false" ca="false" dt2D="false" dtr="false" t="normal">H27/365*C10</f>
        <v>#DIV/0!</v>
      </c>
      <c r="K27" s="19" t="n">
        <f aca="false" ca="false" dt2D="false" dtr="false" t="normal">0</f>
        <v>0</v>
      </c>
      <c r="L27" s="19" t="e">
        <f aca="false" ca="false" dt2D="false" dtr="false" t="normal">(H27+I27+J27+K27)/12</f>
        <v>#DIV/0!</v>
      </c>
      <c r="M27" s="19" t="e">
        <f aca="false" ca="false" dt2D="false" dtr="false" t="normal">(H27+I27+J27+L27+K27)*0.302</f>
        <v>#DIV/0!</v>
      </c>
    </row>
    <row outlineLevel="0" r="28">
      <c r="D28" s="11" t="n"/>
      <c r="E28" s="5" t="n"/>
    </row>
    <row outlineLevel="0" r="29">
      <c r="D29" s="12" t="s">
        <v>48</v>
      </c>
      <c r="E29" s="17" t="e">
        <f aca="false" ca="false" dt2D="false" dtr="false" t="normal">E27*C20*0.2</f>
        <v>#DIV/0!</v>
      </c>
    </row>
    <row outlineLevel="0" r="30">
      <c r="D30" s="11" t="n"/>
      <c r="E30" s="5" t="n"/>
    </row>
    <row outlineLevel="0" r="31">
      <c r="D31" s="12" t="s">
        <v>49</v>
      </c>
      <c r="E31" s="17" t="e">
        <f aca="false" ca="false" dt2D="false" dtr="false" t="normal">(E27*C20+E29)*0.05</f>
        <v>#DIV/0!</v>
      </c>
    </row>
    <row outlineLevel="0" r="32">
      <c r="D32" s="11" t="n"/>
      <c r="E32" s="5" t="n"/>
    </row>
    <row outlineLevel="0" r="33">
      <c r="D33" s="12" t="s">
        <v>50</v>
      </c>
      <c r="E33" s="17" t="e">
        <f aca="false" ca="false" dt2D="false" dtr="false" t="normal">ROUND((E27*C20+E29+E31+C21+C22)*C23*C24, 2)</f>
        <v>#DIV/0!</v>
      </c>
    </row>
  </sheetData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  <legacyDrawing r:id="rId1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MyOffice-CoreFramework-Linux/30-1057.739.7957.691.1@09beace3f703645d68d755fb6342d49db1c39c18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2024-11-12T04:15:15Z</dcterms:modified>
</cp:coreProperties>
</file>